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عيون الجواء\الميزانية\2024م\الملفات الربعية\"/>
    </mc:Choice>
  </mc:AlternateContent>
  <xr:revisionPtr revIDLastSave="0" documentId="8_{73C6CAB1-237C-4E9B-8A56-938A65B9FC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E201" i="1"/>
  <c r="D201" i="1" s="1"/>
  <c r="E193" i="1"/>
  <c r="D193" i="1" s="1"/>
  <c r="E191" i="1"/>
  <c r="E190" i="1" s="1"/>
  <c r="D190" i="1" s="1"/>
  <c r="E183" i="1"/>
  <c r="E171" i="1"/>
  <c r="D171" i="1" s="1"/>
  <c r="E169" i="1"/>
  <c r="E167" i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7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14" i="1" l="1"/>
  <c r="H264" i="1"/>
  <c r="D264" i="1" s="1"/>
  <c r="F211" i="1"/>
  <c r="F210" i="1" s="1"/>
  <c r="D191" i="1"/>
  <c r="E88" i="1"/>
  <c r="D88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H26" i="2"/>
  <c r="E26" i="4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E30" i="4" l="1"/>
  <c r="P11" i="2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<sst xmlns="http://schemas.openxmlformats.org/spreadsheetml/2006/main" count="554" uniqueCount="447">
  <si>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</si>
  <si>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</si>
  <si>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</si>
  <si>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</si>
  <si>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</si>
  <si>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</si>
  <si>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</si>
  <si>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</si>
  <si>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</si>
  <si>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</si>
  <si>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</si>
  <si>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</si>
  <si>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</si>
  <si>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</si>
  <si>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</si>
  <si>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</si>
  <si>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</si>
  <si>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</si>
  <si>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</si>
  <si>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</si>
  <si>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</si>
  <si>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</si>
  <si>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</si>
  <si>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</si>
  <si>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</si>
  <si>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</si>
  <si>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</si>
  <si>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</si>
  <si>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</si>
  <si>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</si>
  <si>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</si>
  <si>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</si>
  <si>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</si>
  <si>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</si>
  <si>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</si>
  <si>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</si>
  <si>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</si>
  <si>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</si>
  <si>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</si>
  <si>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</si>
  <si>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</si>
  <si>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</si>
  <si>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</si>
  <si>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</si>
  <si>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</si>
  <si>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</si>
  <si>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</si>
  <si>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</si>
  <si>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</si>
  <si>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</si>
  <si>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</si>
  <si>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</si>
  <si>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</si>
  <si>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</si>
  <si>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</si>
  <si>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</si>
  <si>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</si>
  <si>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</si>
  <si>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</si>
  <si>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</si>
  <si>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</si>
  <si>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</si>
  <si>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</si>
  <si>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</si>
  <si>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</si>
  <si>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</si>
  <si>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</si>
  <si>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</si>
  <si>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</si>
  <si>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</si>
  <si>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</si>
  <si>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</si>
  <si>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</si>
  <si>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</si>
  <si>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</si>
  <si>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</si>
  <si>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</si>
  <si>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</si>
  <si>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</si>
  <si>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</si>
  <si>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</si>
  <si>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</si>
  <si>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</si>
  <si>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</si>
  <si>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</si>
  <si>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</si>
  <si>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</si>
  <si>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</si>
  <si>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</si>
  <si>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</si>
  <si>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</si>
  <si>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</si>
  <si>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</si>
  <si>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</si>
  <si>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</si>
  <si>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</si>
  <si>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</si>
  <si>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</si>
  <si>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</si>
  <si>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</si>
  <si>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</si>
  <si>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</si>
  <si>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</si>
  <si>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</si>
  <si>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</si>
  <si>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</si>
  <si>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</si>
  <si>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</si>
  <si>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</si>
  <si>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</si>
  <si>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</si>
  <si>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</si>
  <si>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</si>
  <si>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</si>
  <si>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</si>
  <si>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</si>
  <si>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</si>
  <si>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</si>
  <si>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</si>
  <si>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</si>
  <si>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</si>
  <si>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</si>
  <si>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</si>
  <si>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</si>
  <si>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</si>
  <si>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</si>
  <si>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</si>
  <si>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</si>
  <si>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</si>
  <si>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</si>
  <si>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</si>
  <si>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</si>
  <si>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</si>
  <si>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</si>
  <si>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</si>
  <si>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</si>
  <si>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</si>
  <si>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</si>
  <si>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</si>
  <si>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</si>
  <si>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</si>
  <si>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</si>
  <si>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</si>
  <si>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</si>
  <si>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</si>
  <si>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</si>
  <si>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</si>
  <si>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</si>
  <si>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</si>
  <si>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</si>
  <si>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</si>
  <si>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</si>
  <si>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</si>
  <si>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</si>
  <si>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</si>
  <si>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</si>
  <si>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</si>
  <si>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</si>
  <si>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</si>
  <si>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</si>
  <si>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</si>
  <si>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</si>
  <si>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</si>
  <si>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</si>
  <si>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</si>
  <si>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</si>
  <si>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</si>
  <si>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</si>
  <si>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</si>
  <si>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</si>
  <si>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</si>
  <si>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</si>
  <si>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</si>
  <si>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</si>
  <si>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</si>
  <si>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</si>
  <si>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</si>
  <si>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</si>
  <si>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</si>
  <si>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</si>
  <si>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</si>
  <si>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</si>
  <si>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</si>
  <si>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</si>
  <si>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</si>
  <si>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</si>
  <si>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</si>
  <si>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</si>
  <si>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</si>
  <si>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</si>
  <si>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</si>
  <si>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</si>
  <si>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</si>
  <si>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</si>
  <si>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</si>
  <si>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</si>
  <si>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</si>
  <si>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</si>
  <si>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</si>
  <si>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</si>
  <si>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</si>
  <si>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</si>
  <si>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</si>
  <si>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</si>
  <si>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</si>
  <si>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</si>
  <si>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</si>
  <si>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</si>
  <si>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</si>
  <si>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</si>
  <si>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</si>
  <si>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</si>
  <si>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</si>
  <si>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</si>
  <si>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</si>
  <si>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</si>
  <si>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</si>
  <si>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</si>
  <si>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</si>
  <si>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</si>
  <si>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</si>
  <si>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</si>
  <si>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</si>
  <si>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</si>
  <si>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</si>
  <si>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</si>
  <si>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</si>
  <si>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</si>
  <si>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</si>
  <si>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</si>
  <si>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</si>
  <si>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</si>
  <si>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</si>
  <si>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</si>
  <si>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</si>
  <si>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</si>
  <si>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</si>
  <si>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</si>
  <si>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</si>
  <si>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</si>
  <si>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</si>
  <si>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</si>
  <si>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</si>
  <si>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</si>
  <si>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</si>
  <si>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</si>
  <si>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</si>
  <si>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</si>
  <si>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</si>
  <si>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</si>
  <si>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</si>
  <si>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</si>
  <si>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</si>
  <si>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</si>
  <si>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</si>
  <si>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</si>
  <si>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</si>
  <si>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</si>
  <si>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</si>
  <si>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</si>
  <si>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</si>
  <si>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</si>
  <si>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</si>
  <si>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</si>
  <si>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</si>
  <si>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</si>
  <si>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</si>
  <si>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</si>
  <si>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</si>
  <si>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</si>
  <si>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</si>
  <si>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</si>
  <si>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</si>
  <si>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</si>
  <si>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</si>
  <si>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</si>
  <si>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</si>
  <si>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</si>
  <si>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</si>
  <si>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</si>
  <si>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</si>
  <si>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</si>
  <si>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</si>
  <si>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</si>
  <si>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</si>
  <si>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</si>
  <si>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</si>
  <si>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</si>
  <si>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</si>
  <si>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</si>
  <si>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</si>
  <si>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</si>
  <si>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</si>
  <si>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</si>
  <si>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</si>
  <si>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</si>
  <si>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</si>
  <si>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</si>
  <si>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</si>
  <si>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</si>
  <si>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</si>
  <si>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</si>
  <si>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</si>
  <si>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</si>
  <si>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</si>
  <si>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</si>
  <si>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</si>
  <si>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</si>
  <si>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</si>
  <si>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</si>
  <si>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</si>
  <si>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</si>
  <si>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</si>
  <si>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</si>
  <si>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</si>
  <si>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</si>
  <si>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</si>
  <si>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</si>
  <si>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</si>
  <si>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</si>
  <si>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</si>
  <si>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</si>
  <si>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</si>
  <si>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</si>
  <si>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</si>
  <si>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</si>
  <si>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</si>
  <si>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</si>
  <si>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</si>
  <si>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</si>
  <si>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</si>
  <si>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</si>
  <si>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</si>
  <si>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</si>
  <si>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</si>
  <si>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</si>
  <si>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</si>
  <si>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</si>
  <si>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</si>
  <si>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</si>
  <si>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</si>
  <si>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</si>
  <si>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</si>
  <si>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</si>
  <si>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</si>
  <si>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</si>
  <si>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</si>
  <si>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</si>
  <si>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</si>
  <si>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</si>
  <si>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</si>
  <si>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</si>
  <si>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</si>
  <si>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</si>
  <si>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</si>
  <si>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</si>
  <si>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</si>
  <si>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</si>
  <si>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</si>
  <si>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</si>
  <si>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</si>
  <si>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</si>
  <si>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</si>
  <si>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</si>
  <si>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</si>
  <si>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</si>
  <si>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</si>
  <si>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</si>
  <si>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</si>
  <si>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</si>
  <si>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</si>
  <si>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</si>
  <si>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</si>
  <si>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</si>
  <si>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</si>
  <si>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</si>
  <si>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</si>
  <si>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</si>
  <si>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</si>
  <si>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</si>
  <si>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</si>
  <si>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</si>
  <si>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</si>
  <si>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</si>
  <si>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</si>
  <si>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</si>
  <si>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</si>
  <si>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</si>
  <si>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</si>
  <si>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</si>
  <si>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</si>
  <si>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</si>
  <si>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</si>
  <si>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</si>
  <si>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</si>
  <si>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</si>
  <si>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</si>
  <si>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</si>
  <si>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</si>
  <si>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</si>
  <si>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</si>
  <si>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</si>
  <si>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</si>
  <si>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</si>
  <si>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</si>
  <si>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</si>
  <si>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</si>
  <si>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</si>
  <si>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</si>
  <si>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</si>
  <si>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</si>
  <si>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</si>
  <si>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</si>
  <si>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</si>
  <si>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</si>
  <si>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</si>
  <si>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</si>
  <si>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</si>
  <si>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</si>
  <si>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</si>
  <si>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</si>
  <si>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</si>
  <si>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</si>
  <si>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</si>
  <si>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</si>
  <si>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</si>
  <si>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</si>
  <si>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</si>
  <si>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</si>
  <si>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</si>
  <si>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</si>
  <si>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</si>
  <si>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</si>
  <si>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</si>
  <si>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</si>
  <si>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</si>
  <si>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</si>
  <si>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</si>
  <si>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</si>
  <si>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</si>
  <si>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</si>
  <si>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</si>
  <si>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</si>
  <si>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4 / 2024      الى 30 / 6 / 2024    </t>
  </si>
  <si>
    <t xml:space="preserve">تقرير بالأصول الثابتة بتاريخ 30 /  6 /   2024م </t>
  </si>
  <si>
    <t>تقرير بالإلتزامات وصافي اًلأصول بتاريخ 30 /  6 /    2024م</t>
  </si>
  <si>
    <t xml:space="preserve">تقرير إيرادات ومصروفات البرامج والأنشطة المقيدة للفترة من 1 /  4 / 2024م      الى  30 / 6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</si>
</sst>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9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67" fillId="18" borderId="26" xfId="0" applyFont="1" applyFill="1" applyBorder="1" applyProtection="1">
      <protection locked="0"/>
    </xf>
    <xf numFmtId="0" fontId="67" fillId="18" borderId="27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251459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2A054B01-FE1E-4BB1-8592-95F8F3061F8F}"/>
            </a:ext>
          </a:extLst>
        </xdr:cNvPr>
        <xdr:cNvSpPr txBox="1"/>
      </xdr:nvSpPr>
      <xdr:spPr>
        <a:xfrm>
          <a:off x="11230714141" y="180975"/>
          <a:ext cx="573785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جمعية التنمية الأهلية بعيون الجواء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4819160.44</a:t>
          </a:r>
          <a:r>
            <a:rPr lang="ar-SA" sz="1400"/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:1443/09/18هـ      ترخيص رقم 4234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1443/09/18هـ      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عيون الجواء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0553661144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0533489064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oyoon.al.jiwa@gmail.com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K4" sqref="K4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4819160.4400000004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 x14ac:dyDescent="0.2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 x14ac:dyDescent="0.25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 x14ac:dyDescent="0.2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 x14ac:dyDescent="0.25"/>
    <row r="5" spans="2:14" ht="30.75" customHeight="1" thickTop="1" x14ac:dyDescent="0.2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 x14ac:dyDescent="0.3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11" workbookViewId="0">
      <selection activeCell="E18" sqref="E18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23.25" thickBot="1" x14ac:dyDescent="0.25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22.5" thickBot="1" x14ac:dyDescent="0.25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48">
        <v>9000</v>
      </c>
      <c r="I11" s="217"/>
      <c r="J11" s="219"/>
      <c r="K11" s="219"/>
      <c r="L11" s="219"/>
      <c r="N11" s="141">
        <f t="shared" si="0"/>
        <v>0</v>
      </c>
      <c r="O11" s="141">
        <f t="shared" si="1"/>
        <v>9000</v>
      </c>
      <c r="P11" s="141">
        <f t="shared" si="2"/>
        <v>9000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9000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9000</v>
      </c>
      <c r="P12" s="6">
        <f t="shared" si="2"/>
        <v>9000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48">
        <v>25158.55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25158.55</v>
      </c>
      <c r="O14" s="141">
        <f t="shared" si="1"/>
        <v>0</v>
      </c>
      <c r="P14" s="141">
        <f t="shared" si="2"/>
        <v>25158.55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48">
        <v>1350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1350</v>
      </c>
      <c r="P18" s="141">
        <f t="shared" si="2"/>
        <v>1350</v>
      </c>
    </row>
    <row r="19" spans="2:16" ht="28.5" thickBot="1" x14ac:dyDescent="0.25">
      <c r="B19" s="7"/>
      <c r="C19" s="7" t="s">
        <v>83</v>
      </c>
      <c r="D19" s="152">
        <f>SUM(D14:D18)</f>
        <v>25158.55</v>
      </c>
      <c r="E19" s="152">
        <f t="shared" ref="E19:L19" si="4">SUM(E14:E18)</f>
        <v>1350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25158.55</v>
      </c>
      <c r="O19" s="6">
        <f t="shared" si="1"/>
        <v>1350</v>
      </c>
      <c r="P19" s="6">
        <f t="shared" si="2"/>
        <v>26508.55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25158.55</v>
      </c>
      <c r="E26" s="153">
        <f t="shared" ref="E26:L26" si="6">E12+E19+E25</f>
        <v>1350</v>
      </c>
      <c r="F26" s="153">
        <f t="shared" si="6"/>
        <v>0</v>
      </c>
      <c r="G26" s="153">
        <f t="shared" si="6"/>
        <v>0</v>
      </c>
      <c r="H26" s="153">
        <f t="shared" si="6"/>
        <v>9000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25158.55</v>
      </c>
      <c r="O26" s="9">
        <f t="shared" si="1"/>
        <v>10350</v>
      </c>
      <c r="P26" s="9">
        <f t="shared" si="2"/>
        <v>35508.550000000003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zoomScale="110" zoomScaleNormal="110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113898.06</v>
      </c>
      <c r="E5" s="223">
        <f>E6</f>
        <v>37937.05999999999</v>
      </c>
      <c r="F5" s="224">
        <f>F210</f>
        <v>75961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37937.05999999999</v>
      </c>
      <c r="E6" s="226">
        <f>E7+E38+E134+E190</f>
        <v>37937.05999999999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37937.05999999999</v>
      </c>
      <c r="E134" s="226">
        <f>SUM(E135,E137,E144,E150,E155,E157,E159,E161,E163,E165,E167,E169,E171,E183)</f>
        <v>37937.05999999999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37047</v>
      </c>
      <c r="E137" s="226">
        <f>SUM(E138:E143)</f>
        <v>37047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37047</v>
      </c>
      <c r="E139" s="226">
        <v>37047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32.14</v>
      </c>
      <c r="E155" s="226">
        <f>E156</f>
        <v>32.14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32.14</v>
      </c>
      <c r="E156" s="226">
        <v>32.14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229.35</v>
      </c>
      <c r="E159" s="226">
        <f>E160</f>
        <v>229.35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229.35</v>
      </c>
      <c r="E160" s="226">
        <v>229.35</v>
      </c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105</v>
      </c>
      <c r="E165" s="226">
        <f>E166</f>
        <v>105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105</v>
      </c>
      <c r="E166" s="226">
        <v>105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95.63</v>
      </c>
      <c r="E167" s="226">
        <f>E168</f>
        <v>95.63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95.63</v>
      </c>
      <c r="E168" s="226">
        <v>95.63</v>
      </c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154.81</v>
      </c>
      <c r="E169" s="226">
        <f>E170</f>
        <v>154.81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154.81</v>
      </c>
      <c r="E170" s="226">
        <v>154.81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273.13</v>
      </c>
      <c r="E171" s="226">
        <f>SUM(E172:E182)</f>
        <v>273.13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273.13</v>
      </c>
      <c r="E172" s="226">
        <v>273.13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75961</v>
      </c>
      <c r="E210" s="228"/>
      <c r="F210" s="227">
        <f>SUM(F211,F249)</f>
        <v>75961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75961</v>
      </c>
      <c r="E211" s="232"/>
      <c r="F211" s="227">
        <f>SUM(F212,F214,F223,F232,F238)</f>
        <v>75961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11250</v>
      </c>
      <c r="E214" s="232"/>
      <c r="F214" s="227">
        <f>SUM(F215:F222)</f>
        <v>11250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11250</v>
      </c>
      <c r="E222" s="232"/>
      <c r="F222" s="227">
        <v>11250</v>
      </c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64711</v>
      </c>
      <c r="E238" s="232"/>
      <c r="F238" s="227">
        <f>SUM(F239:F248)</f>
        <v>64711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12400</v>
      </c>
      <c r="E240" s="232"/>
      <c r="F240" s="227">
        <v>12400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4500</v>
      </c>
      <c r="E243" s="232"/>
      <c r="F243" s="227">
        <v>4500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47811</v>
      </c>
      <c r="E244" s="232"/>
      <c r="F244" s="227">
        <v>47811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113898.06</v>
      </c>
      <c r="E293" s="243">
        <f>E5</f>
        <v>37937.05999999999</v>
      </c>
      <c r="F293" s="243">
        <f>F210</f>
        <v>75961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5" workbookViewId="0">
      <selection activeCell="D7" sqref="D7"/>
    </sheetView>
  </sheetViews>
  <sheetFormatPr defaultRowHeight="14.25" x14ac:dyDescent="0.2"/>
  <cols>
    <col min="3" max="3" width="44.375" customWidth="1"/>
    <col min="4" max="4" width="12.25" customWidth="1"/>
    <col min="5" max="5" width="12.625" customWidth="1"/>
    <col min="6" max="6" width="17.625" customWidth="1"/>
  </cols>
  <sheetData>
    <row r="2" spans="2:6" ht="20.25" x14ac:dyDescent="0.3">
      <c r="B2" s="288" t="s">
        <v>444</v>
      </c>
      <c r="C2" s="288"/>
      <c r="D2" s="288"/>
      <c r="E2" s="288"/>
      <c r="F2" s="288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5">
        <v>400739.8</v>
      </c>
      <c r="E7" s="245">
        <v>441192.25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45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45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400739.8</v>
      </c>
      <c r="E15" s="161">
        <f>SUM(E7:E14)</f>
        <v>441192.25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6">
        <v>4933319</v>
      </c>
      <c r="E17" s="246">
        <v>4933319</v>
      </c>
      <c r="F17" s="160"/>
    </row>
    <row r="18" spans="2:6" ht="21" customHeight="1" x14ac:dyDescent="0.2">
      <c r="B18" s="207">
        <v>122</v>
      </c>
      <c r="C18" s="208" t="s">
        <v>54</v>
      </c>
      <c r="D18" s="246">
        <v>10925</v>
      </c>
      <c r="E18" s="246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4944244</v>
      </c>
      <c r="E22" s="161">
        <f>SUM(E17:E21)</f>
        <v>4944244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6" t="s">
        <v>425</v>
      </c>
      <c r="C33" s="287"/>
      <c r="D33" s="166">
        <f>D15+D22+D31</f>
        <v>5344983.8</v>
      </c>
      <c r="E33" s="166">
        <f>E15+E22+E31</f>
        <v>5385436.25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3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625" customWidth="1"/>
    <col min="6" max="6" width="14.125" customWidth="1"/>
    <col min="7" max="7" width="23.375" customWidth="1"/>
  </cols>
  <sheetData>
    <row r="2" spans="3:7" ht="20.25" x14ac:dyDescent="0.3">
      <c r="C2" s="288" t="s">
        <v>445</v>
      </c>
      <c r="D2" s="288"/>
      <c r="E2" s="288"/>
      <c r="F2" s="288"/>
      <c r="G2" s="288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47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0</v>
      </c>
      <c r="F13" s="161">
        <f>SUM(F7:F12)</f>
        <v>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50">
        <f>F19+'تقرير المصروفات '!E134</f>
        <v>525823.36</v>
      </c>
      <c r="F19" s="211">
        <v>487886.3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525823.36</v>
      </c>
      <c r="F22" s="161">
        <f>SUM(F15:F21)</f>
        <v>487886.3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9">
        <f>F25+'تقرير الايرادات والتبرعات '!G12+'تقرير الايرادات والتبرعات '!H12-'تقرير المصروفات '!F211</f>
        <v>-26793</v>
      </c>
      <c r="F25" s="204">
        <v>40168</v>
      </c>
      <c r="G25" s="160"/>
    </row>
    <row r="26" spans="3:7" ht="15.75" x14ac:dyDescent="0.2">
      <c r="C26" s="207">
        <v>23102</v>
      </c>
      <c r="D26" s="208" t="s">
        <v>442</v>
      </c>
      <c r="E26" s="249">
        <f>F26+'تقرير الايرادات والتبرعات '!D19+'تقرير الايرادات والتبرعات '!E19-'تقرير المصروفات '!F249-'تقرير المصروفات '!E6</f>
        <v>4845953.4400000004</v>
      </c>
      <c r="F26" s="204">
        <v>4857381.95</v>
      </c>
      <c r="G26" s="160"/>
    </row>
    <row r="27" spans="3:7" ht="16.5" thickBot="1" x14ac:dyDescent="0.25">
      <c r="C27" s="207">
        <v>23103</v>
      </c>
      <c r="D27" s="208" t="s">
        <v>81</v>
      </c>
      <c r="E27" s="249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4819160.4400000004</v>
      </c>
      <c r="F28" s="164">
        <f>SUM(F25:F27)</f>
        <v>4897549.95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6" t="s">
        <v>433</v>
      </c>
      <c r="D30" s="287"/>
      <c r="E30" s="166">
        <f>E13+E22+E28</f>
        <v>5344983.8000000007</v>
      </c>
      <c r="F30" s="166">
        <f>F13+F22+F28</f>
        <v>5385436.25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9" t="s">
        <v>176</v>
      </c>
      <c r="C3" s="289"/>
      <c r="D3" s="289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B2" sqref="B2:J2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11250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-11250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11250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-11250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64711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-64711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12400</v>
      </c>
      <c r="E34" s="117"/>
      <c r="F34" s="124">
        <v>31105002</v>
      </c>
      <c r="G34" s="125" t="s">
        <v>146</v>
      </c>
      <c r="H34" s="175"/>
      <c r="J34" s="140">
        <f t="shared" si="0"/>
        <v>-12400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4500</v>
      </c>
      <c r="E37" s="117"/>
      <c r="F37" s="124">
        <v>31105005</v>
      </c>
      <c r="G37" s="125" t="s">
        <v>152</v>
      </c>
      <c r="H37" s="175"/>
      <c r="J37" s="140">
        <f t="shared" si="0"/>
        <v>-4500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47811</v>
      </c>
      <c r="E38" s="117"/>
      <c r="F38" s="124">
        <v>31105006</v>
      </c>
      <c r="G38" s="125" t="s">
        <v>154</v>
      </c>
      <c r="H38" s="175"/>
      <c r="J38" s="140">
        <f t="shared" si="0"/>
        <v>-47811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9000</v>
      </c>
      <c r="J43" s="140">
        <f t="shared" si="0"/>
        <v>9000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75961</v>
      </c>
      <c r="E48" s="119"/>
      <c r="F48" s="128"/>
      <c r="G48" s="50" t="s">
        <v>42</v>
      </c>
      <c r="H48" s="177">
        <f>H7+H8+H17+H26+H32+H43</f>
        <v>9000</v>
      </c>
      <c r="J48" s="51">
        <f>H48-D48</f>
        <v>-66961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40168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-26793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2025-03-30T20:26:20Z</dcterms:modified>
</cp:coreProperties>
</file>